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300"/>
  </bookViews>
  <sheets>
    <sheet name="იშვიათი" sheetId="1" r:id="rId1"/>
    <sheet name="ორგანო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2" l="1"/>
  <c r="E19" i="2"/>
  <c r="E15" i="2"/>
  <c r="D12" i="2"/>
  <c r="C11" i="2"/>
  <c r="C7" i="2"/>
  <c r="C30" i="1"/>
  <c r="L24" i="1"/>
  <c r="I24" i="1"/>
  <c r="F24" i="1"/>
  <c r="C28" i="1" s="1"/>
  <c r="E6" i="1" l="1"/>
  <c r="D6" i="1"/>
  <c r="D4" i="1"/>
</calcChain>
</file>

<file path=xl/sharedStrings.xml><?xml version="1.0" encoding="utf-8"?>
<sst xmlns="http://schemas.openxmlformats.org/spreadsheetml/2006/main" count="59" uniqueCount="50">
  <si>
    <t>მემკვიდრული ჰიპოგამაგლობულინემიით (ბრუტონის დაავადება) დაავადებულთა სპეციფიკური მედიკამენტებით უზრუნველყოფა</t>
  </si>
  <si>
    <t>ოქტაგამა 2,5გ/50მლ საინფუზიო ხსნარი</t>
  </si>
  <si>
    <t>მუკოვისციდოზით დაავადებულთა სპეციფიკური მედიკამენტებით უზრუნველყოფა</t>
  </si>
  <si>
    <t>კრეზამი 25000 სე აბი</t>
  </si>
  <si>
    <t>ზრდის ჰორმონის დეფიციტისა და ტერნერის სინდრომის მქონე ბავშვთა და მოზარდთა ზრდის ჰორმონით უზრუნველყოფა</t>
  </si>
  <si>
    <t>საიზენი 8მგ კარტრიჯი (ფხვნილი+გამხსნელი)</t>
  </si>
  <si>
    <t>ფენილკეტონურიით დაავადებულთა სამკურნალო საკვები დანამატით უზრუნველყოფა</t>
  </si>
  <si>
    <t>PKU</t>
  </si>
  <si>
    <t>ჰემოფილიით დაავადებულ ბავშვთა და მოზრდილთა მედიკამენტებით უზრუნველყოფა</t>
  </si>
  <si>
    <t>IX ფაქტორი  ს.ე.</t>
  </si>
  <si>
    <t>VIII ფაქტორი ს.ე.</t>
  </si>
  <si>
    <t xml:space="preserve">ანტიჰემოფილური პროთრომბინ კომპლექსი </t>
  </si>
  <si>
    <t>XIII ფაქტორი  ს.ე.</t>
  </si>
  <si>
    <t>VII ფაქტორი გრ</t>
  </si>
  <si>
    <t>აქტივირებული პროთრომბინ კომპ. კონცენტრატი ს.ე. ფეიბა</t>
  </si>
  <si>
    <t>იუვენილური რევმატოიდული ართრიტით დაავადებულ 18 წლამდე ასაკის ბავშვთათვის ბიოლოგიური პრეპარატებით უზრუნველყოფა</t>
  </si>
  <si>
    <t>ტოცილიზუბამი/აქტემრა 80მგ</t>
  </si>
  <si>
    <t>ტოცილიზუმაბი/აქტემრა 200 მგ</t>
  </si>
  <si>
    <t>ეტანერცეპტი 25მგ</t>
  </si>
  <si>
    <t>ეტანერცეპტი 50მგ</t>
  </si>
  <si>
    <t>დიდი თალასემიით დაავადებულთათვის რკინის შემბოჭავი პრეპარატებით უზრუნველყოფა</t>
  </si>
  <si>
    <t>დეფერასიროქსი/ჰემოსიროქსი 250 და ან 500მგ</t>
  </si>
  <si>
    <t>შესყიდული რაოდენობა (ერთეული)</t>
  </si>
  <si>
    <t>ერთეულის ფასი (ლარი)</t>
  </si>
  <si>
    <t>სახელშეკრულებო ფასი (ლარი)</t>
  </si>
  <si>
    <t>კომპონენტის დასახელება</t>
  </si>
  <si>
    <t>შესყიდული მედიკამენტის დასახელება</t>
  </si>
  <si>
    <t>ფილტვების იდიოპათური ფიბროზით დაავადებულთა უზრუნველყოფა</t>
  </si>
  <si>
    <t>პირფენიდონი</t>
  </si>
  <si>
    <t>ვონ ვილებრანდი</t>
  </si>
  <si>
    <t>არსებული მედიკამენტების შესასყიდი რაოდენობა</t>
  </si>
  <si>
    <t>ახალი მედიკამენტების შესასყიდი რაოდენობა</t>
  </si>
  <si>
    <t>საპროგნოზო ბიუჯეტი (ლარი)</t>
  </si>
  <si>
    <t>ჰემლიბრა</t>
  </si>
  <si>
    <t>ადალიმუმაბი</t>
  </si>
  <si>
    <t>დამტკიცებული ბიუჯეტი</t>
  </si>
  <si>
    <t>TOTAL</t>
  </si>
  <si>
    <t>სულ მოსალოდნელი ხარჯი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</si>
  <si>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მკურნალობის პროგრამის სპეციფიკური მედიკამენტებით უზრუნველყოფის კომპონენტი</t>
  </si>
  <si>
    <t>ციკლოსპორინი 100 mგ რბილი კაფსულა</t>
  </si>
  <si>
    <t>ციკლოსპორინი 25მგ რბილი კაფსულა</t>
  </si>
  <si>
    <t>ციკლოსპორინი 50მგ რბილი კაფსულა</t>
  </si>
  <si>
    <t>მიკოფენოლატის მოფეტილი USP 250მგ</t>
  </si>
  <si>
    <t xml:space="preserve">ტაკროლიმუსი/ ადპორტი 0.5მგ კაფს.  </t>
  </si>
  <si>
    <t xml:space="preserve">ტაკროლიმუსი/ ადპორტი 1მგ კაფს.  </t>
  </si>
  <si>
    <t>ნატრიუმის მიკოფენოლატი/ მიფორტიკი 180მგ აბი</t>
  </si>
  <si>
    <t>ორგანოგადანერგილთა იმუნოსუპრესიული მედიკამენტებით უზრუნველყოფა</t>
  </si>
  <si>
    <t>ევეროლიმუსი</t>
  </si>
  <si>
    <t>საჭირო ბიუჯეტი</t>
  </si>
  <si>
    <t>სულ გაწეული ხარჯი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</si>
</sst>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(* #,##0.000_);_(* \(#,##0.000\);_(* &quot;-&quot;??_);_(@_)"/>
    <numFmt numFmtId="165" formatCode="#,##0.0000"/>
    <numFmt numFmtId="166" formatCode="_(* #,##0.0000_);_(* \(#,##0.0000\);_(* &quot;-&quot;??_);_(@_)"/>
    <numFmt numFmtId="167" formatCode="_(* #,##0.000000_);_(* \(#,##0.000000\);_(* &quot;-&quot;??_);_(@_)"/>
    <numFmt numFmtId="170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8"/>
      <color rgb="FFFF0000"/>
      <name val="Calibri"/>
      <family val="2"/>
      <charset val="204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ont="0" applyFill="0" applyBorder="0" applyAlignment="0" applyProtection="0"/>
  </cellStyleXfs>
  <cellXfs count="40">
    <xf numFmtId="0" fontId="0" fillId="0" borderId="0" xfId="0"/>
    <xf numFmtId="43" fontId="3" fillId="2" borderId="1" xfId="1" applyFont="1" applyFill="1" applyBorder="1"/>
    <xf numFmtId="164" fontId="3" fillId="2" borderId="1" xfId="1" applyNumberFormat="1" applyFont="1" applyFill="1" applyBorder="1"/>
    <xf numFmtId="165" fontId="3" fillId="2" borderId="1" xfId="1" applyNumberFormat="1" applyFont="1" applyFill="1" applyBorder="1"/>
    <xf numFmtId="166" fontId="3" fillId="2" borderId="1" xfId="1" applyNumberFormat="1" applyFont="1" applyFill="1" applyBorder="1"/>
    <xf numFmtId="43" fontId="3" fillId="2" borderId="1" xfId="1" applyNumberFormat="1" applyFont="1" applyFill="1" applyBorder="1"/>
    <xf numFmtId="43" fontId="0" fillId="0" borderId="0" xfId="0" applyNumberFormat="1"/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43" fontId="3" fillId="2" borderId="1" xfId="1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43" fontId="0" fillId="0" borderId="1" xfId="0" applyNumberFormat="1" applyBorder="1"/>
    <xf numFmtId="43" fontId="4" fillId="2" borderId="1" xfId="1" applyFont="1" applyFill="1" applyBorder="1"/>
    <xf numFmtId="0" fontId="5" fillId="0" borderId="1" xfId="0" applyFont="1" applyBorder="1" applyAlignment="1">
      <alignment horizont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0" xfId="0" applyFont="1"/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2" fontId="9" fillId="0" borderId="1" xfId="2" applyNumberFormat="1" applyFont="1" applyFill="1" applyBorder="1" applyAlignment="1">
      <alignment vertical="center" wrapText="1"/>
    </xf>
    <xf numFmtId="43" fontId="10" fillId="2" borderId="1" xfId="1" applyFont="1" applyFill="1" applyBorder="1"/>
    <xf numFmtId="167" fontId="3" fillId="2" borderId="1" xfId="1" applyNumberFormat="1" applyFont="1" applyFill="1" applyBorder="1"/>
    <xf numFmtId="0" fontId="6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170" fontId="3" fillId="2" borderId="1" xfId="1" applyNumberFormat="1" applyFont="1" applyFill="1" applyBorder="1"/>
    <xf numFmtId="170" fontId="3" fillId="2" borderId="3" xfId="1" applyNumberFormat="1" applyFont="1" applyFill="1" applyBorder="1" applyAlignment="1">
      <alignment horizontal="center" vertical="center"/>
    </xf>
    <xf numFmtId="170" fontId="3" fillId="2" borderId="4" xfId="1" applyNumberFormat="1" applyFont="1" applyFill="1" applyBorder="1" applyAlignment="1">
      <alignment horizontal="center" vertical="center"/>
    </xf>
    <xf numFmtId="170" fontId="10" fillId="2" borderId="3" xfId="1" applyNumberFormat="1" applyFont="1" applyFill="1" applyBorder="1" applyAlignment="1">
      <alignment horizontal="center" vertical="center"/>
    </xf>
    <xf numFmtId="170" fontId="10" fillId="2" borderId="2" xfId="1" applyNumberFormat="1" applyFont="1" applyFill="1" applyBorder="1" applyAlignment="1">
      <alignment horizontal="center" vertical="center"/>
    </xf>
    <xf numFmtId="170" fontId="10" fillId="2" borderId="4" xfId="1" applyNumberFormat="1" applyFont="1" applyFill="1" applyBorder="1" applyAlignment="1">
      <alignment horizontal="center" vertical="center"/>
    </xf>
    <xf numFmtId="2" fontId="11" fillId="0" borderId="1" xfId="2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170" fontId="4" fillId="2" borderId="1" xfId="1" applyNumberFormat="1" applyFont="1" applyFill="1" applyBorder="1"/>
    <xf numFmtId="170" fontId="2" fillId="0" borderId="1" xfId="0" applyNumberFormat="1" applyFont="1" applyBorder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0"/>
  <sheetViews>
    <sheetView tabSelected="1" topLeftCell="A10" workbookViewId="0">
      <selection activeCell="N35" sqref="N35"/>
    </sheetView>
  </sheetViews>
  <sheetFormatPr defaultRowHeight="15" x14ac:dyDescent="0.25"/>
  <cols>
    <col min="2" max="2" width="43.85546875" customWidth="1"/>
    <col min="3" max="3" width="21.42578125" customWidth="1"/>
    <col min="4" max="4" width="12.140625" customWidth="1"/>
    <col min="5" max="5" width="10" customWidth="1"/>
    <col min="6" max="6" width="18.42578125" customWidth="1"/>
    <col min="8" max="8" width="12.42578125" customWidth="1"/>
    <col min="9" max="9" width="14.5703125" customWidth="1"/>
    <col min="10" max="10" width="11.5703125" bestFit="1" customWidth="1"/>
    <col min="11" max="11" width="13.28515625" customWidth="1"/>
    <col min="12" max="12" width="13.28515625" bestFit="1" customWidth="1"/>
  </cols>
  <sheetData>
    <row r="2" spans="2:12" ht="33" customHeight="1" x14ac:dyDescent="0.25">
      <c r="B2" s="18" t="s">
        <v>38</v>
      </c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2:12" ht="67.5" x14ac:dyDescent="0.25">
      <c r="B3" s="19" t="s">
        <v>25</v>
      </c>
      <c r="C3" s="19" t="s">
        <v>26</v>
      </c>
      <c r="D3" s="19" t="s">
        <v>22</v>
      </c>
      <c r="E3" s="19" t="s">
        <v>23</v>
      </c>
      <c r="F3" s="19" t="s">
        <v>24</v>
      </c>
      <c r="G3" s="20"/>
      <c r="H3" s="21" t="s">
        <v>30</v>
      </c>
      <c r="I3" s="21" t="s">
        <v>32</v>
      </c>
      <c r="J3" s="20"/>
      <c r="K3" s="22" t="s">
        <v>31</v>
      </c>
      <c r="L3" s="22" t="s">
        <v>32</v>
      </c>
    </row>
    <row r="4" spans="2:12" ht="34.5" x14ac:dyDescent="0.25">
      <c r="B4" s="7" t="s">
        <v>0</v>
      </c>
      <c r="C4" s="7" t="s">
        <v>1</v>
      </c>
      <c r="D4" s="1">
        <f>28+182</f>
        <v>210</v>
      </c>
      <c r="E4" s="2">
        <v>345.238</v>
      </c>
      <c r="F4" s="1">
        <v>72499.98</v>
      </c>
      <c r="H4" s="1">
        <v>0</v>
      </c>
      <c r="I4" s="1"/>
      <c r="K4" s="11"/>
      <c r="L4" s="11"/>
    </row>
    <row r="5" spans="2:12" ht="23.25" x14ac:dyDescent="0.25">
      <c r="B5" s="7" t="s">
        <v>2</v>
      </c>
      <c r="C5" s="7" t="s">
        <v>3</v>
      </c>
      <c r="D5" s="1">
        <v>97200</v>
      </c>
      <c r="E5" s="3">
        <v>0.79300000000000004</v>
      </c>
      <c r="F5" s="1">
        <v>77079.600000000006</v>
      </c>
      <c r="H5" s="1">
        <v>0</v>
      </c>
      <c r="I5" s="1"/>
      <c r="K5" s="11"/>
      <c r="L5" s="11"/>
    </row>
    <row r="6" spans="2:12" ht="34.5" x14ac:dyDescent="0.25">
      <c r="B6" s="7" t="s">
        <v>4</v>
      </c>
      <c r="C6" s="7" t="s">
        <v>5</v>
      </c>
      <c r="D6" s="1">
        <f>(10400+29200)/8</f>
        <v>4950</v>
      </c>
      <c r="E6" s="4">
        <f>9.8735*8</f>
        <v>78.988</v>
      </c>
      <c r="F6" s="1">
        <v>390990.6</v>
      </c>
      <c r="H6" s="1">
        <v>0</v>
      </c>
      <c r="I6" s="1"/>
      <c r="K6" s="11"/>
      <c r="L6" s="11"/>
    </row>
    <row r="7" spans="2:12" ht="23.25" x14ac:dyDescent="0.25">
      <c r="B7" s="7" t="s">
        <v>6</v>
      </c>
      <c r="C7" s="8" t="s">
        <v>7</v>
      </c>
      <c r="D7" s="1">
        <v>4751</v>
      </c>
      <c r="E7" s="5">
        <v>109.2</v>
      </c>
      <c r="F7" s="1">
        <v>536803.18000000005</v>
      </c>
      <c r="H7" s="1">
        <v>0</v>
      </c>
      <c r="I7" s="1"/>
      <c r="K7" s="11"/>
      <c r="L7" s="11"/>
    </row>
    <row r="8" spans="2:12" ht="23.25" customHeight="1" x14ac:dyDescent="0.25">
      <c r="B8" s="12" t="s">
        <v>8</v>
      </c>
      <c r="C8" s="8" t="s">
        <v>9</v>
      </c>
      <c r="D8" s="1">
        <v>1200000</v>
      </c>
      <c r="E8" s="5">
        <v>0.45749000000000001</v>
      </c>
      <c r="F8" s="1">
        <v>548988</v>
      </c>
      <c r="H8" s="1">
        <v>0</v>
      </c>
      <c r="I8" s="1"/>
      <c r="K8" s="11"/>
      <c r="L8" s="11"/>
    </row>
    <row r="9" spans="2:12" x14ac:dyDescent="0.25">
      <c r="B9" s="13"/>
      <c r="C9" s="8" t="s">
        <v>10</v>
      </c>
      <c r="D9" s="1">
        <v>8112750</v>
      </c>
      <c r="E9" s="1">
        <v>0.21</v>
      </c>
      <c r="F9" s="1">
        <v>1452758</v>
      </c>
      <c r="H9" s="1">
        <v>5400000</v>
      </c>
      <c r="I9" s="1">
        <v>1133000</v>
      </c>
      <c r="K9" s="11"/>
      <c r="L9" s="16"/>
    </row>
    <row r="10" spans="2:12" ht="23.25" x14ac:dyDescent="0.25">
      <c r="B10" s="13"/>
      <c r="C10" s="8" t="s">
        <v>11</v>
      </c>
      <c r="D10" s="1">
        <v>426000</v>
      </c>
      <c r="E10" s="1">
        <v>0.49</v>
      </c>
      <c r="F10" s="1">
        <v>190709</v>
      </c>
      <c r="H10" s="1">
        <v>0</v>
      </c>
      <c r="I10" s="1"/>
      <c r="K10" s="11"/>
      <c r="L10" s="11"/>
    </row>
    <row r="11" spans="2:12" x14ac:dyDescent="0.25">
      <c r="B11" s="13"/>
      <c r="C11" s="8" t="s">
        <v>12</v>
      </c>
      <c r="D11" s="1">
        <v>0</v>
      </c>
      <c r="E11" s="1"/>
      <c r="F11" s="1"/>
      <c r="H11" s="1">
        <v>75000</v>
      </c>
      <c r="I11" s="1">
        <v>138000</v>
      </c>
      <c r="K11" s="11"/>
      <c r="L11" s="11"/>
    </row>
    <row r="12" spans="2:12" x14ac:dyDescent="0.25">
      <c r="B12" s="13"/>
      <c r="C12" s="8" t="s">
        <v>13</v>
      </c>
      <c r="D12" s="1">
        <v>339</v>
      </c>
      <c r="E12" s="1">
        <v>650</v>
      </c>
      <c r="F12" s="1">
        <v>591948</v>
      </c>
      <c r="H12" s="1">
        <v>0</v>
      </c>
      <c r="I12" s="1"/>
      <c r="J12" s="6"/>
      <c r="K12" s="11"/>
      <c r="L12" s="11"/>
    </row>
    <row r="13" spans="2:12" ht="34.5" x14ac:dyDescent="0.25">
      <c r="B13" s="13"/>
      <c r="C13" s="8" t="s">
        <v>14</v>
      </c>
      <c r="D13" s="1">
        <v>226000</v>
      </c>
      <c r="E13" s="1">
        <v>2.94</v>
      </c>
      <c r="F13" s="1">
        <v>664761</v>
      </c>
      <c r="H13" s="1">
        <v>0</v>
      </c>
      <c r="I13" s="1"/>
      <c r="K13" s="11"/>
      <c r="L13" s="11"/>
    </row>
    <row r="14" spans="2:12" x14ac:dyDescent="0.25">
      <c r="B14" s="13"/>
      <c r="C14" s="15" t="s">
        <v>29</v>
      </c>
      <c r="D14" s="1"/>
      <c r="E14" s="1"/>
      <c r="F14" s="1"/>
      <c r="H14" s="1"/>
      <c r="I14" s="1"/>
      <c r="K14" s="17">
        <v>50000</v>
      </c>
      <c r="L14" s="17">
        <v>50000</v>
      </c>
    </row>
    <row r="15" spans="2:12" x14ac:dyDescent="0.25">
      <c r="B15" s="14"/>
      <c r="C15" s="15" t="s">
        <v>33</v>
      </c>
      <c r="D15" s="1"/>
      <c r="E15" s="1"/>
      <c r="F15" s="1"/>
      <c r="H15" s="1"/>
      <c r="I15" s="1"/>
      <c r="K15" s="17">
        <v>15120</v>
      </c>
      <c r="L15" s="17">
        <v>635585</v>
      </c>
    </row>
    <row r="16" spans="2:12" ht="34.5" customHeight="1" x14ac:dyDescent="0.25">
      <c r="B16" s="12" t="s">
        <v>15</v>
      </c>
      <c r="C16" s="8" t="s">
        <v>16</v>
      </c>
      <c r="D16" s="1">
        <v>1455</v>
      </c>
      <c r="E16" s="1">
        <v>582.47</v>
      </c>
      <c r="F16" s="9">
        <v>1100098</v>
      </c>
      <c r="H16" s="1">
        <v>0</v>
      </c>
      <c r="I16" s="1"/>
      <c r="K16" s="11"/>
      <c r="L16" s="11"/>
    </row>
    <row r="17" spans="2:12" ht="23.25" x14ac:dyDescent="0.25">
      <c r="B17" s="13"/>
      <c r="C17" s="8" t="s">
        <v>17</v>
      </c>
      <c r="D17" s="1">
        <v>170</v>
      </c>
      <c r="E17" s="1">
        <v>1470.5</v>
      </c>
      <c r="F17" s="9"/>
      <c r="H17" s="1">
        <v>0</v>
      </c>
      <c r="I17" s="1"/>
      <c r="K17" s="11"/>
      <c r="L17" s="11"/>
    </row>
    <row r="18" spans="2:12" x14ac:dyDescent="0.25">
      <c r="B18" s="13"/>
      <c r="C18" s="8" t="s">
        <v>18</v>
      </c>
      <c r="D18" s="1">
        <v>372</v>
      </c>
      <c r="E18" s="1">
        <v>236.9</v>
      </c>
      <c r="F18" s="9">
        <v>141198</v>
      </c>
      <c r="H18" s="1">
        <v>0</v>
      </c>
      <c r="I18" s="1"/>
      <c r="K18" s="11"/>
      <c r="L18" s="11"/>
    </row>
    <row r="19" spans="2:12" x14ac:dyDescent="0.25">
      <c r="B19" s="13"/>
      <c r="C19" s="8" t="s">
        <v>19</v>
      </c>
      <c r="D19" s="1">
        <v>112</v>
      </c>
      <c r="E19" s="1">
        <v>473.8</v>
      </c>
      <c r="F19" s="9"/>
      <c r="H19" s="1">
        <v>0</v>
      </c>
      <c r="I19" s="1"/>
      <c r="K19" s="11"/>
      <c r="L19" s="11"/>
    </row>
    <row r="20" spans="2:12" x14ac:dyDescent="0.25">
      <c r="B20" s="14"/>
      <c r="C20" s="15" t="s">
        <v>34</v>
      </c>
      <c r="D20" s="1"/>
      <c r="E20" s="1"/>
      <c r="F20" s="10"/>
      <c r="H20" s="1"/>
      <c r="I20" s="1"/>
      <c r="K20" s="17">
        <v>150</v>
      </c>
      <c r="L20" s="17">
        <v>55000</v>
      </c>
    </row>
    <row r="21" spans="2:12" ht="23.25" x14ac:dyDescent="0.25">
      <c r="B21" s="7" t="s">
        <v>20</v>
      </c>
      <c r="C21" s="8" t="s">
        <v>21</v>
      </c>
      <c r="D21" s="1">
        <v>4225000</v>
      </c>
      <c r="E21" s="1">
        <v>7.0000000000000007E-2</v>
      </c>
      <c r="F21" s="1">
        <v>309996</v>
      </c>
      <c r="H21" s="1">
        <v>0</v>
      </c>
      <c r="I21" s="1"/>
      <c r="K21" s="11"/>
      <c r="L21" s="11"/>
    </row>
    <row r="22" spans="2:12" ht="23.25" x14ac:dyDescent="0.25">
      <c r="B22" s="7" t="s">
        <v>27</v>
      </c>
      <c r="C22" s="8" t="s">
        <v>28</v>
      </c>
      <c r="D22" s="11">
        <v>0</v>
      </c>
      <c r="E22" s="11"/>
      <c r="F22" s="11"/>
      <c r="H22" s="1">
        <v>200</v>
      </c>
      <c r="I22" s="1">
        <v>800000</v>
      </c>
      <c r="K22" s="11"/>
      <c r="L22" s="11"/>
    </row>
    <row r="24" spans="2:12" x14ac:dyDescent="0.25">
      <c r="B24" t="s">
        <v>36</v>
      </c>
      <c r="F24" s="6">
        <f>F4+F5+F6+F7+F8+F9+F10+F12+F11+F13+F16+F18+F21+F22+F14+F15+F20</f>
        <v>6077829.3599999994</v>
      </c>
      <c r="I24" s="6">
        <f>I4+I5+I6+I7+I8+I9+I10+I12+I11+I13+I16+I18+I21+I22+I14+I15+I20</f>
        <v>2071000</v>
      </c>
      <c r="L24" s="6">
        <f>L4+L5+L6+L7+L8+L9+L10+L12+L11+L13+L16+L18+L21+L22+L14+L15+L20</f>
        <v>740585</v>
      </c>
    </row>
    <row r="26" spans="2:12" x14ac:dyDescent="0.25">
      <c r="B26" s="11" t="s">
        <v>35</v>
      </c>
      <c r="C26" s="16">
        <v>8890000</v>
      </c>
    </row>
    <row r="27" spans="2:12" x14ac:dyDescent="0.25">
      <c r="B27" s="11"/>
      <c r="C27" s="11"/>
    </row>
    <row r="28" spans="2:12" x14ac:dyDescent="0.25">
      <c r="B28" s="11" t="s">
        <v>37</v>
      </c>
      <c r="C28" s="16">
        <f>F24+I24+L24</f>
        <v>8889414.3599999994</v>
      </c>
    </row>
    <row r="29" spans="2:12" x14ac:dyDescent="0.25">
      <c r="B29" s="11"/>
      <c r="C29" s="11"/>
    </row>
    <row r="30" spans="2:12" x14ac:dyDescent="0.25">
      <c r="B30" s="11"/>
      <c r="C30" s="16">
        <f>C26-C28</f>
        <v>585.64000000059605</v>
      </c>
    </row>
  </sheetData>
  <mergeCells count="5">
    <mergeCell ref="B16:B20"/>
    <mergeCell ref="B2:L2"/>
    <mergeCell ref="F16:F17"/>
    <mergeCell ref="F18:F19"/>
    <mergeCell ref="B8:B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21"/>
  <sheetViews>
    <sheetView workbookViewId="0">
      <selection activeCell="E28" sqref="E28"/>
    </sheetView>
  </sheetViews>
  <sheetFormatPr defaultRowHeight="15" x14ac:dyDescent="0.25"/>
  <cols>
    <col min="2" max="2" width="41" bestFit="1" customWidth="1"/>
    <col min="3" max="3" width="13.140625" customWidth="1"/>
    <col min="5" max="5" width="17" customWidth="1"/>
    <col min="7" max="7" width="14.5703125" customWidth="1"/>
    <col min="8" max="8" width="11.85546875" customWidth="1"/>
  </cols>
  <sheetData>
    <row r="4" spans="2:8" ht="39" customHeight="1" x14ac:dyDescent="0.25">
      <c r="B4" s="27" t="s">
        <v>46</v>
      </c>
      <c r="C4" s="28"/>
      <c r="D4" s="28"/>
      <c r="E4" s="29"/>
    </row>
    <row r="5" spans="2:8" ht="78.75" x14ac:dyDescent="0.25">
      <c r="B5" s="26" t="s">
        <v>26</v>
      </c>
      <c r="C5" s="26" t="s">
        <v>22</v>
      </c>
      <c r="D5" s="26" t="s">
        <v>23</v>
      </c>
      <c r="E5" s="26" t="s">
        <v>24</v>
      </c>
      <c r="G5" s="37" t="s">
        <v>31</v>
      </c>
      <c r="H5" s="37" t="s">
        <v>32</v>
      </c>
    </row>
    <row r="6" spans="2:8" x14ac:dyDescent="0.25">
      <c r="B6" s="23" t="s">
        <v>39</v>
      </c>
      <c r="C6" s="24">
        <v>35950</v>
      </c>
      <c r="D6" s="4">
        <v>2.14</v>
      </c>
      <c r="E6" s="33">
        <v>140046</v>
      </c>
      <c r="G6" s="11"/>
      <c r="H6" s="11"/>
    </row>
    <row r="7" spans="2:8" x14ac:dyDescent="0.25">
      <c r="B7" s="23" t="s">
        <v>40</v>
      </c>
      <c r="C7" s="24">
        <f>4000+53457</f>
        <v>57457</v>
      </c>
      <c r="D7" s="4">
        <v>0.51700000000000002</v>
      </c>
      <c r="E7" s="34"/>
      <c r="G7" s="11"/>
      <c r="H7" s="11"/>
    </row>
    <row r="8" spans="2:8" x14ac:dyDescent="0.25">
      <c r="B8" s="23" t="s">
        <v>41</v>
      </c>
      <c r="C8" s="24">
        <v>30310</v>
      </c>
      <c r="D8" s="4">
        <v>1.1022000000000001</v>
      </c>
      <c r="E8" s="35"/>
      <c r="G8" s="11"/>
      <c r="H8" s="11"/>
    </row>
    <row r="9" spans="2:8" x14ac:dyDescent="0.25">
      <c r="B9" s="23" t="s">
        <v>42</v>
      </c>
      <c r="C9" s="1">
        <v>155200</v>
      </c>
      <c r="D9" s="4">
        <v>0.28000000000000003</v>
      </c>
      <c r="E9" s="30">
        <v>121514.5</v>
      </c>
      <c r="G9" s="11"/>
      <c r="H9" s="11"/>
    </row>
    <row r="10" spans="2:8" x14ac:dyDescent="0.25">
      <c r="B10" s="23" t="s">
        <v>43</v>
      </c>
      <c r="C10" s="1">
        <v>35250</v>
      </c>
      <c r="D10" s="25">
        <v>0.30249999999999999</v>
      </c>
      <c r="E10" s="31">
        <v>258997.6</v>
      </c>
      <c r="G10" s="11"/>
      <c r="H10" s="11"/>
    </row>
    <row r="11" spans="2:8" x14ac:dyDescent="0.25">
      <c r="B11" s="23" t="s">
        <v>44</v>
      </c>
      <c r="C11" s="1">
        <f>50000+361900</f>
        <v>411900</v>
      </c>
      <c r="D11" s="25">
        <v>0.60289999999999999</v>
      </c>
      <c r="E11" s="32"/>
      <c r="G11" s="11"/>
      <c r="H11" s="11"/>
    </row>
    <row r="12" spans="2:8" ht="22.5" x14ac:dyDescent="0.25">
      <c r="B12" s="23" t="s">
        <v>45</v>
      </c>
      <c r="C12" s="1">
        <v>45360</v>
      </c>
      <c r="D12" s="25">
        <f>342.69/120</f>
        <v>2.85575</v>
      </c>
      <c r="E12" s="30">
        <v>129536.8</v>
      </c>
      <c r="G12" s="11"/>
      <c r="H12" s="11"/>
    </row>
    <row r="13" spans="2:8" x14ac:dyDescent="0.25">
      <c r="B13" s="36" t="s">
        <v>47</v>
      </c>
      <c r="C13" s="1"/>
      <c r="D13" s="25"/>
      <c r="E13" s="30"/>
      <c r="G13" s="17">
        <v>1800</v>
      </c>
      <c r="H13" s="38">
        <v>13500</v>
      </c>
    </row>
    <row r="15" spans="2:8" x14ac:dyDescent="0.25">
      <c r="B15" t="s">
        <v>36</v>
      </c>
      <c r="E15" s="6">
        <f>E6+E9+E10+E12</f>
        <v>650094.9</v>
      </c>
    </row>
    <row r="17" spans="2:5" x14ac:dyDescent="0.25">
      <c r="B17" s="11" t="s">
        <v>35</v>
      </c>
      <c r="C17" s="11"/>
      <c r="D17" s="11"/>
      <c r="E17" s="16">
        <v>650000</v>
      </c>
    </row>
    <row r="18" spans="2:5" x14ac:dyDescent="0.25">
      <c r="B18" s="11"/>
      <c r="C18" s="11"/>
      <c r="D18" s="11"/>
      <c r="E18" s="11"/>
    </row>
    <row r="19" spans="2:5" x14ac:dyDescent="0.25">
      <c r="B19" s="11" t="s">
        <v>49</v>
      </c>
      <c r="C19" s="11"/>
      <c r="D19" s="11"/>
      <c r="E19" s="16">
        <f>E15</f>
        <v>650094.9</v>
      </c>
    </row>
    <row r="20" spans="2:5" x14ac:dyDescent="0.25">
      <c r="B20" s="11"/>
      <c r="C20" s="11"/>
      <c r="D20" s="11"/>
      <c r="E20" s="11"/>
    </row>
    <row r="21" spans="2:5" x14ac:dyDescent="0.25">
      <c r="B21" s="11" t="s">
        <v>48</v>
      </c>
      <c r="C21" s="11"/>
      <c r="D21" s="11"/>
      <c r="E21" s="39">
        <f>H13</f>
        <v>13500</v>
      </c>
    </row>
  </sheetData>
  <mergeCells count="3">
    <mergeCell ref="E6:E8"/>
    <mergeCell ref="E10:E11"/>
    <mergeCell ref="B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იშვიათი</vt:lpstr>
      <vt:lpstr>ორგანო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2019-05-17T12:57:22Z</dcterms:modified>
</cp:coreProperties>
</file>